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275" windowWidth="18000" windowHeight="8520" activeTab="0"/>
  </bookViews>
  <sheets>
    <sheet name="Summary" sheetId="1" r:id="rId1"/>
  </sheets>
  <externalReferences>
    <externalReference r:id="rId4"/>
  </externalReferences>
  <definedNames>
    <definedName name="_xlnm.Print_Area" localSheetId="0">'Summary'!$A$7:$S$29</definedName>
    <definedName name="_xlnm.Print_Titles" localSheetId="0">'Summary'!$1:$5</definedName>
  </definedNames>
  <calcPr fullCalcOnLoad="1"/>
</workbook>
</file>

<file path=xl/sharedStrings.xml><?xml version="1.0" encoding="utf-8"?>
<sst xmlns="http://schemas.openxmlformats.org/spreadsheetml/2006/main" count="146" uniqueCount="73">
  <si>
    <t>Estimated Fiscal Effect of Federal Stimulus Bill for SRS Programs</t>
  </si>
  <si>
    <t>Funding to Kansas</t>
  </si>
  <si>
    <t>State Fiscal Year 2009</t>
  </si>
  <si>
    <t>State Fiscal Year 2010</t>
  </si>
  <si>
    <t>State Fiscal Year 2011</t>
  </si>
  <si>
    <t>Program</t>
  </si>
  <si>
    <t>Federal FY 2009 Increase</t>
  </si>
  <si>
    <t>Federal FY 2010 Increase</t>
  </si>
  <si>
    <t>Availability</t>
  </si>
  <si>
    <t>Obligation &amp; Liquidation Deadlines</t>
  </si>
  <si>
    <t>Person Responsible</t>
  </si>
  <si>
    <t>Special Federal Requirement</t>
  </si>
  <si>
    <t>Proposed Use of Funding</t>
  </si>
  <si>
    <t>SGF</t>
  </si>
  <si>
    <t>Federal</t>
  </si>
  <si>
    <t>All Funds</t>
  </si>
  <si>
    <t>Direct Benefit to State Funds</t>
  </si>
  <si>
    <t>Child Support Enforcement - Allow Current Incentive Funds to Match Federal Funds</t>
  </si>
  <si>
    <t>Oct 2008 -                Sep 2010               (8 quarters)</t>
  </si>
  <si>
    <t>Federal quarter</t>
  </si>
  <si>
    <t>Janis DeBoer</t>
  </si>
  <si>
    <t>None</t>
  </si>
  <si>
    <t xml:space="preserve">SRS Fee Fund savings. </t>
  </si>
  <si>
    <t>CSE Recovery of One-Time, $250 Payment to Social Security, SSI, RR Retirement, and Veterans Disability/Pension Beneficiaries</t>
  </si>
  <si>
    <t xml:space="preserve">Payments will be received by the first week of June 2009. </t>
  </si>
  <si>
    <t>Disablity and Behavioral Health Services - 6.2% FMAP Increase &amp; Adj for Unemployment Rate</t>
  </si>
  <si>
    <t>Not Specified</t>
  </si>
  <si>
    <t>Dependent on level of program expenditures</t>
  </si>
  <si>
    <t>Oct 2008 -                Dec 2010                  (9 quarters)</t>
  </si>
  <si>
    <t>Ray Dalton</t>
  </si>
  <si>
    <t>Meet prompt payment req, maintain eligibility, maintain provider share, etc.</t>
  </si>
  <si>
    <t>Save SGF</t>
  </si>
  <si>
    <t>Mental Health Institutions - FMAP increase &amp; Adj. for unemployment  (fee for service received from KHPA)</t>
  </si>
  <si>
    <t>Mental Health Institutions - 2.5% Disproportionate Share Increase</t>
  </si>
  <si>
    <t>Foster Care and Adoption Support 6.2% Base FMAP Increase for IV-E</t>
  </si>
  <si>
    <t>Tanya Keys</t>
  </si>
  <si>
    <t>State must meet Medicaid requirements</t>
  </si>
  <si>
    <t xml:space="preserve">Subtotal </t>
  </si>
  <si>
    <t>Direct Benefit to Kansans (These items are increases in federal funding that would fund increases in caseload or benefits to clients)</t>
  </si>
  <si>
    <t>TANF Emergency Fund - 80% of assistance increase during Federal FY 09-10, subject to the caseload exceeding the base period caseload.</t>
  </si>
  <si>
    <t>Dependent on caseload increase</t>
  </si>
  <si>
    <t>No Limit</t>
  </si>
  <si>
    <t>Bobbi Mariani</t>
  </si>
  <si>
    <t>To qualify, the TAF caseload during FFY09 and FFY10 must exceed the FFY 2008 caseload (base caseload for KS)</t>
  </si>
  <si>
    <t xml:space="preserve">Plan pending due to uncertainty of the TAF caseload increase. </t>
  </si>
  <si>
    <t>Food Assistance - Administration Funding</t>
  </si>
  <si>
    <t>Federal Fiscal Year</t>
  </si>
  <si>
    <t>Obligate by end of federal fiscal year.    Liquidate within next 90 days.</t>
  </si>
  <si>
    <t>Fund shortfall in EBT contract, fund regional temporary staff, IT projects to streamline field staff work.</t>
  </si>
  <si>
    <t>Food Assistance - 13.6% Benefit Increase</t>
  </si>
  <si>
    <t>13.6 percent increase over the June 2008 standard benefits. (Approx $46 monthly increase per case.</t>
  </si>
  <si>
    <t>Continues until normal food stamp benefit increases catch up to the 13.6% level</t>
  </si>
  <si>
    <t>Implement benefit increase.   (No discretion)</t>
  </si>
  <si>
    <t>Food Assistance - Suspend Limit on Able Bodied Workers without Dependents</t>
  </si>
  <si>
    <t>Apr 2009 -         Sep 2010         (18 months)</t>
  </si>
  <si>
    <t>Provide food asst to ABAWDs.   (No discretion)</t>
  </si>
  <si>
    <t>Emergency Food Assistance Program - Administration</t>
  </si>
  <si>
    <t>Obligate by end of fed FY.    Liquidate within next 30 days.</t>
  </si>
  <si>
    <t>Fund shipping and warehouse contract, freeing funds for local agency reimbursement.</t>
  </si>
  <si>
    <t>Emergency Food Assistance Program - Surplus Food</t>
  </si>
  <si>
    <t>Distribute increase in surplus food.    (No discretion)</t>
  </si>
  <si>
    <t xml:space="preserve">Child Care Funding                         </t>
  </si>
  <si>
    <t>Obligate by end of Fed FY 2010. Liquidate within next 12 mos.</t>
  </si>
  <si>
    <t xml:space="preserve">The federal funds may not supplant state funds. Kansas has satisfied this requirement. </t>
  </si>
  <si>
    <t>Proposal under development.</t>
  </si>
  <si>
    <t>VR Client Assistance</t>
  </si>
  <si>
    <t>Obligate by end of Fed FY 2011. Liquidate within next 3 mos.</t>
  </si>
  <si>
    <t>Michael Donnely</t>
  </si>
  <si>
    <t>No state match required.</t>
  </si>
  <si>
    <t>VR Independent Living State Grants</t>
  </si>
  <si>
    <t>10% state match required.</t>
  </si>
  <si>
    <t>VR Services for Older Individuals Who Are Blind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</si>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</sst>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3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14" fontId="41" fillId="0" borderId="0" xfId="0" applyNumberFormat="1" applyFont="1" applyAlignment="1">
      <alignment horizontal="center"/>
    </xf>
    <xf numFmtId="14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0" fillId="0" borderId="0" xfId="42" applyNumberFormat="1" applyFont="1" applyAlignment="1">
      <alignment vertical="top" wrapText="1"/>
    </xf>
    <xf numFmtId="164" fontId="0" fillId="0" borderId="0" xfId="42" applyNumberFormat="1" applyFont="1" applyAlignment="1">
      <alignment horizontal="left" vertical="top" wrapText="1"/>
    </xf>
    <xf numFmtId="164" fontId="0" fillId="0" borderId="0" xfId="0" applyNumberFormat="1" applyAlignment="1">
      <alignment/>
    </xf>
    <xf numFmtId="164" fontId="0" fillId="0" borderId="0" xfId="42" applyNumberFormat="1" applyFont="1" applyAlignment="1">
      <alignment vertical="top"/>
    </xf>
    <xf numFmtId="164" fontId="0" fillId="0" borderId="0" xfId="0" applyNumberFormat="1" applyAlignment="1">
      <alignment horizontal="center" vertical="center"/>
    </xf>
    <xf numFmtId="164" fontId="0" fillId="0" borderId="10" xfId="42" applyNumberFormat="1" applyFont="1" applyBorder="1" applyAlignment="1">
      <alignment vertical="top" wrapText="1"/>
    </xf>
    <xf numFmtId="164" fontId="0" fillId="0" borderId="10" xfId="42" applyNumberFormat="1" applyFont="1" applyBorder="1" applyAlignment="1">
      <alignment horizontal="right" vertical="top" wrapText="1"/>
    </xf>
    <xf numFmtId="164" fontId="41" fillId="0" borderId="11" xfId="42" applyNumberFormat="1" applyFont="1" applyBorder="1" applyAlignment="1">
      <alignment horizontal="center" vertical="top" wrapText="1"/>
    </xf>
    <xf numFmtId="164" fontId="41" fillId="0" borderId="12" xfId="42" applyNumberFormat="1" applyFont="1" applyBorder="1" applyAlignment="1">
      <alignment horizontal="center" vertical="top" wrapText="1"/>
    </xf>
    <xf numFmtId="164" fontId="41" fillId="0" borderId="13" xfId="42" applyNumberFormat="1" applyFont="1" applyBorder="1" applyAlignment="1">
      <alignment horizontal="center" vertical="top" wrapText="1"/>
    </xf>
    <xf numFmtId="164" fontId="41" fillId="0" borderId="11" xfId="42" applyNumberFormat="1" applyFont="1" applyBorder="1" applyAlignment="1">
      <alignment horizontal="center" vertical="top" wrapText="1"/>
    </xf>
    <xf numFmtId="164" fontId="41" fillId="0" borderId="11" xfId="42" applyNumberFormat="1" applyFont="1" applyBorder="1" applyAlignment="1">
      <alignment horizontal="center" vertical="top"/>
    </xf>
    <xf numFmtId="164" fontId="41" fillId="0" borderId="10" xfId="42" applyNumberFormat="1" applyFont="1" applyBorder="1" applyAlignment="1">
      <alignment horizontal="center" vertical="top"/>
    </xf>
    <xf numFmtId="164" fontId="0" fillId="0" borderId="14" xfId="42" applyNumberFormat="1" applyFont="1" applyBorder="1" applyAlignment="1">
      <alignment horizontal="center" vertical="center" wrapText="1"/>
    </xf>
    <xf numFmtId="164" fontId="0" fillId="0" borderId="15" xfId="42" applyNumberFormat="1" applyFont="1" applyBorder="1" applyAlignment="1">
      <alignment horizontal="center" vertical="center" wrapText="1"/>
    </xf>
    <xf numFmtId="164" fontId="0" fillId="0" borderId="16" xfId="42" applyNumberFormat="1" applyFont="1" applyBorder="1" applyAlignment="1">
      <alignment horizontal="center" vertical="center" wrapText="1"/>
    </xf>
    <xf numFmtId="164" fontId="0" fillId="0" borderId="17" xfId="42" applyNumberFormat="1" applyFont="1" applyBorder="1" applyAlignment="1">
      <alignment horizontal="center" vertical="center" wrapText="1"/>
    </xf>
    <xf numFmtId="164" fontId="0" fillId="0" borderId="15" xfId="42" applyNumberFormat="1" applyFont="1" applyBorder="1" applyAlignment="1">
      <alignment horizontal="center" vertical="center"/>
    </xf>
    <xf numFmtId="164" fontId="0" fillId="0" borderId="14" xfId="42" applyNumberFormat="1" applyFont="1" applyBorder="1" applyAlignment="1">
      <alignment horizontal="center" vertical="center"/>
    </xf>
    <xf numFmtId="164" fontId="0" fillId="0" borderId="0" xfId="42" applyNumberFormat="1" applyFont="1" applyAlignment="1">
      <alignment horizontal="center" vertical="center"/>
    </xf>
    <xf numFmtId="164" fontId="0" fillId="0" borderId="0" xfId="42" applyNumberFormat="1" applyFont="1" applyBorder="1" applyAlignment="1">
      <alignment wrapText="1"/>
    </xf>
    <xf numFmtId="164" fontId="0" fillId="0" borderId="0" xfId="42" applyNumberFormat="1" applyFont="1" applyBorder="1" applyAlignment="1">
      <alignment horizontal="right" wrapText="1"/>
    </xf>
    <xf numFmtId="164" fontId="0" fillId="0" borderId="18" xfId="42" applyNumberFormat="1" applyFont="1" applyBorder="1" applyAlignment="1">
      <alignment horizontal="left" wrapText="1"/>
    </xf>
    <xf numFmtId="164" fontId="0" fillId="0" borderId="19" xfId="42" applyNumberFormat="1" applyFont="1" applyBorder="1" applyAlignment="1">
      <alignment horizontal="left" wrapText="1"/>
    </xf>
    <xf numFmtId="164" fontId="0" fillId="0" borderId="20" xfId="42" applyNumberFormat="1" applyFont="1" applyBorder="1" applyAlignment="1">
      <alignment horizontal="right" wrapText="1"/>
    </xf>
    <xf numFmtId="164" fontId="0" fillId="0" borderId="18" xfId="42" applyNumberFormat="1" applyFont="1" applyBorder="1" applyAlignment="1">
      <alignment horizontal="right" wrapText="1"/>
    </xf>
    <xf numFmtId="164" fontId="0" fillId="0" borderId="18" xfId="42" applyNumberFormat="1" applyFont="1" applyBorder="1" applyAlignment="1">
      <alignment horizontal="right"/>
    </xf>
    <xf numFmtId="164" fontId="0" fillId="0" borderId="0" xfId="42" applyNumberFormat="1" applyFont="1" applyBorder="1" applyAlignment="1">
      <alignment horizontal="right"/>
    </xf>
    <xf numFmtId="164" fontId="0" fillId="0" borderId="18" xfId="42" applyNumberFormat="1" applyFont="1" applyBorder="1" applyAlignment="1">
      <alignment horizontal="center" vertical="center"/>
    </xf>
    <xf numFmtId="164" fontId="42" fillId="0" borderId="0" xfId="42" applyNumberFormat="1" applyFont="1" applyBorder="1" applyAlignment="1">
      <alignment vertical="center"/>
    </xf>
    <xf numFmtId="164" fontId="43" fillId="0" borderId="0" xfId="42" applyNumberFormat="1" applyFont="1" applyBorder="1" applyAlignment="1">
      <alignment horizontal="right" wrapText="1"/>
    </xf>
    <xf numFmtId="164" fontId="43" fillId="0" borderId="18" xfId="42" applyNumberFormat="1" applyFont="1" applyBorder="1" applyAlignment="1">
      <alignment horizontal="left" wrapText="1"/>
    </xf>
    <xf numFmtId="164" fontId="43" fillId="0" borderId="19" xfId="42" applyNumberFormat="1" applyFont="1" applyBorder="1" applyAlignment="1">
      <alignment horizontal="left" wrapText="1"/>
    </xf>
    <xf numFmtId="164" fontId="43" fillId="0" borderId="20" xfId="42" applyNumberFormat="1" applyFont="1" applyBorder="1" applyAlignment="1">
      <alignment horizontal="right" wrapText="1"/>
    </xf>
    <xf numFmtId="164" fontId="43" fillId="0" borderId="18" xfId="42" applyNumberFormat="1" applyFont="1" applyBorder="1" applyAlignment="1">
      <alignment horizontal="right" wrapText="1"/>
    </xf>
    <xf numFmtId="164" fontId="43" fillId="0" borderId="18" xfId="42" applyNumberFormat="1" applyFont="1" applyBorder="1" applyAlignment="1">
      <alignment horizontal="right"/>
    </xf>
    <xf numFmtId="164" fontId="43" fillId="0" borderId="0" xfId="42" applyNumberFormat="1" applyFont="1" applyBorder="1" applyAlignment="1">
      <alignment horizontal="right"/>
    </xf>
    <xf numFmtId="164" fontId="43" fillId="0" borderId="18" xfId="42" applyNumberFormat="1" applyFont="1" applyBorder="1" applyAlignment="1">
      <alignment horizontal="center" vertical="center"/>
    </xf>
    <xf numFmtId="164" fontId="43" fillId="0" borderId="21" xfId="42" applyNumberFormat="1" applyFont="1" applyBorder="1" applyAlignment="1">
      <alignment vertical="top" wrapText="1"/>
    </xf>
    <xf numFmtId="164" fontId="43" fillId="0" borderId="21" xfId="42" applyNumberFormat="1" applyFont="1" applyBorder="1" applyAlignment="1">
      <alignment horizontal="right" vertical="top" wrapText="1"/>
    </xf>
    <xf numFmtId="164" fontId="43" fillId="0" borderId="22" xfId="42" applyNumberFormat="1" applyFont="1" applyBorder="1" applyAlignment="1">
      <alignment horizontal="center" vertical="center" wrapText="1"/>
    </xf>
    <xf numFmtId="164" fontId="43" fillId="0" borderId="23" xfId="42" applyNumberFormat="1" applyFont="1" applyBorder="1" applyAlignment="1">
      <alignment horizontal="center" vertical="center" wrapText="1"/>
    </xf>
    <xf numFmtId="164" fontId="43" fillId="0" borderId="24" xfId="42" applyNumberFormat="1" applyFont="1" applyBorder="1" applyAlignment="1" quotePrefix="1">
      <alignment horizontal="center" vertical="center" wrapText="1"/>
    </xf>
    <xf numFmtId="164" fontId="43" fillId="0" borderId="24" xfId="42" applyNumberFormat="1" applyFont="1" applyBorder="1" applyAlignment="1">
      <alignment horizontal="left" vertical="top" wrapText="1"/>
    </xf>
    <xf numFmtId="164" fontId="43" fillId="0" borderId="22" xfId="42" applyNumberFormat="1" applyFont="1" applyBorder="1" applyAlignment="1">
      <alignment horizontal="left" vertical="top" wrapText="1"/>
    </xf>
    <xf numFmtId="164" fontId="43" fillId="0" borderId="22" xfId="42" applyNumberFormat="1" applyFont="1" applyBorder="1" applyAlignment="1">
      <alignment horizontal="center" vertical="center"/>
    </xf>
    <xf numFmtId="164" fontId="43" fillId="0" borderId="21" xfId="42" applyNumberFormat="1" applyFont="1" applyBorder="1" applyAlignment="1">
      <alignment horizontal="center" vertical="center"/>
    </xf>
    <xf numFmtId="164" fontId="43" fillId="0" borderId="0" xfId="42" applyNumberFormat="1" applyFont="1" applyBorder="1" applyAlignment="1">
      <alignment vertical="top" wrapText="1"/>
    </xf>
    <xf numFmtId="164" fontId="43" fillId="0" borderId="0" xfId="42" applyNumberFormat="1" applyFont="1" applyBorder="1" applyAlignment="1">
      <alignment horizontal="right" vertical="top" wrapText="1"/>
    </xf>
    <xf numFmtId="164" fontId="43" fillId="0" borderId="25" xfId="42" applyNumberFormat="1" applyFont="1" applyBorder="1" applyAlignment="1">
      <alignment horizontal="center" vertical="center" wrapText="1"/>
    </xf>
    <xf numFmtId="164" fontId="43" fillId="0" borderId="26" xfId="42" applyNumberFormat="1" applyFont="1" applyBorder="1" applyAlignment="1">
      <alignment horizontal="center" vertical="center" wrapText="1"/>
    </xf>
    <xf numFmtId="164" fontId="43" fillId="0" borderId="27" xfId="42" applyNumberFormat="1" applyFont="1" applyBorder="1" applyAlignment="1">
      <alignment horizontal="center" vertical="center" wrapText="1"/>
    </xf>
    <xf numFmtId="164" fontId="43" fillId="0" borderId="27" xfId="42" applyNumberFormat="1" applyFont="1" applyBorder="1" applyAlignment="1">
      <alignment horizontal="left" vertical="top" wrapText="1"/>
    </xf>
    <xf numFmtId="164" fontId="43" fillId="0" borderId="25" xfId="42" applyNumberFormat="1" applyFont="1" applyBorder="1" applyAlignment="1">
      <alignment horizontal="left" vertical="top" wrapText="1"/>
    </xf>
    <xf numFmtId="164" fontId="43" fillId="0" borderId="0" xfId="42" applyNumberFormat="1" applyFont="1" applyBorder="1" applyAlignment="1">
      <alignment horizontal="center" vertical="center"/>
    </xf>
    <xf numFmtId="164" fontId="43" fillId="0" borderId="28" xfId="42" applyNumberFormat="1" applyFont="1" applyBorder="1" applyAlignment="1">
      <alignment vertical="top" wrapText="1"/>
    </xf>
    <xf numFmtId="164" fontId="43" fillId="0" borderId="28" xfId="42" applyNumberFormat="1" applyFont="1" applyBorder="1" applyAlignment="1">
      <alignment horizontal="right" vertical="top" wrapText="1"/>
    </xf>
    <xf numFmtId="164" fontId="43" fillId="0" borderId="26" xfId="42" applyNumberFormat="1" applyFont="1" applyBorder="1" applyAlignment="1">
      <alignment horizontal="left" vertical="top" wrapText="1"/>
    </xf>
    <xf numFmtId="164" fontId="43" fillId="0" borderId="25" xfId="42" applyNumberFormat="1" applyFont="1" applyBorder="1" applyAlignment="1">
      <alignment horizontal="center" vertical="center"/>
    </xf>
    <xf numFmtId="164" fontId="43" fillId="0" borderId="28" xfId="42" applyNumberFormat="1" applyFont="1" applyBorder="1" applyAlignment="1">
      <alignment horizontal="center" vertical="center"/>
    </xf>
    <xf numFmtId="164" fontId="43" fillId="0" borderId="10" xfId="42" applyNumberFormat="1" applyFont="1" applyBorder="1" applyAlignment="1">
      <alignment horizontal="right" vertical="top" wrapText="1"/>
    </xf>
    <xf numFmtId="164" fontId="43" fillId="0" borderId="11" xfId="42" applyNumberFormat="1" applyFont="1" applyBorder="1" applyAlignment="1">
      <alignment horizontal="center" vertical="center"/>
    </xf>
    <xf numFmtId="164" fontId="43" fillId="0" borderId="10" xfId="42" applyNumberFormat="1" applyFont="1" applyBorder="1" applyAlignment="1">
      <alignment horizontal="center" vertical="center"/>
    </xf>
    <xf numFmtId="164" fontId="43" fillId="0" borderId="10" xfId="42" applyNumberFormat="1" applyFont="1" applyBorder="1" applyAlignment="1">
      <alignment vertical="top" wrapText="1"/>
    </xf>
    <xf numFmtId="164" fontId="43" fillId="0" borderId="11" xfId="42" applyNumberFormat="1" applyFont="1" applyBorder="1" applyAlignment="1">
      <alignment horizontal="left" vertical="top" wrapText="1"/>
    </xf>
    <xf numFmtId="164" fontId="43" fillId="0" borderId="12" xfId="42" applyNumberFormat="1" applyFont="1" applyBorder="1" applyAlignment="1">
      <alignment horizontal="left" vertical="top" wrapText="1"/>
    </xf>
    <xf numFmtId="164" fontId="43" fillId="0" borderId="13" xfId="42" applyNumberFormat="1" applyFont="1" applyBorder="1" applyAlignment="1">
      <alignment horizontal="center" vertical="center" wrapText="1"/>
    </xf>
    <xf numFmtId="164" fontId="43" fillId="0" borderId="18" xfId="42" applyNumberFormat="1" applyFont="1" applyBorder="1" applyAlignment="1">
      <alignment horizontal="left" vertical="top" wrapText="1"/>
    </xf>
    <xf numFmtId="164" fontId="44" fillId="0" borderId="10" xfId="42" applyNumberFormat="1" applyFont="1" applyBorder="1" applyAlignment="1">
      <alignment vertical="top" wrapText="1"/>
    </xf>
    <xf numFmtId="164" fontId="43" fillId="0" borderId="13" xfId="42" applyNumberFormat="1" applyFont="1" applyBorder="1" applyAlignment="1">
      <alignment horizontal="right" vertical="top" wrapText="1"/>
    </xf>
    <xf numFmtId="164" fontId="43" fillId="0" borderId="11" xfId="42" applyNumberFormat="1" applyFont="1" applyBorder="1" applyAlignment="1">
      <alignment horizontal="right" vertical="top" wrapText="1"/>
    </xf>
    <xf numFmtId="164" fontId="43" fillId="0" borderId="11" xfId="42" applyNumberFormat="1" applyFont="1" applyBorder="1" applyAlignment="1">
      <alignment vertical="top"/>
    </xf>
    <xf numFmtId="164" fontId="43" fillId="0" borderId="10" xfId="42" applyNumberFormat="1" applyFont="1" applyBorder="1" applyAlignment="1">
      <alignment vertical="top"/>
    </xf>
    <xf numFmtId="164" fontId="0" fillId="0" borderId="0" xfId="42" applyNumberFormat="1" applyFont="1" applyBorder="1" applyAlignment="1">
      <alignment vertical="top" wrapText="1"/>
    </xf>
    <xf numFmtId="164" fontId="0" fillId="0" borderId="0" xfId="42" applyNumberFormat="1" applyFont="1" applyBorder="1" applyAlignment="1">
      <alignment horizontal="right" vertical="top" wrapText="1"/>
    </xf>
    <xf numFmtId="164" fontId="0" fillId="0" borderId="18" xfId="42" applyNumberFormat="1" applyFont="1" applyBorder="1" applyAlignment="1">
      <alignment horizontal="left" vertical="top" wrapText="1"/>
    </xf>
    <xf numFmtId="164" fontId="0" fillId="0" borderId="19" xfId="42" applyNumberFormat="1" applyFont="1" applyBorder="1" applyAlignment="1">
      <alignment horizontal="left" vertical="top" wrapText="1"/>
    </xf>
    <xf numFmtId="164" fontId="0" fillId="0" borderId="20" xfId="42" applyNumberFormat="1" applyFont="1" applyBorder="1" applyAlignment="1">
      <alignment horizontal="right" vertical="top" wrapText="1"/>
    </xf>
    <xf numFmtId="164" fontId="0" fillId="0" borderId="18" xfId="42" applyNumberFormat="1" applyFont="1" applyBorder="1" applyAlignment="1">
      <alignment horizontal="right" vertical="top" wrapText="1"/>
    </xf>
    <xf numFmtId="164" fontId="0" fillId="0" borderId="18" xfId="42" applyNumberFormat="1" applyFont="1" applyBorder="1" applyAlignment="1">
      <alignment vertical="top"/>
    </xf>
    <xf numFmtId="164" fontId="0" fillId="0" borderId="0" xfId="42" applyNumberFormat="1" applyFont="1" applyBorder="1" applyAlignment="1">
      <alignment vertical="top"/>
    </xf>
    <xf numFmtId="164" fontId="43" fillId="0" borderId="19" xfId="42" applyNumberFormat="1" applyFont="1" applyBorder="1" applyAlignment="1">
      <alignment horizontal="left" vertical="top" wrapText="1"/>
    </xf>
    <xf numFmtId="164" fontId="43" fillId="0" borderId="20" xfId="42" applyNumberFormat="1" applyFont="1" applyBorder="1" applyAlignment="1">
      <alignment horizontal="right" vertical="top" wrapText="1"/>
    </xf>
    <xf numFmtId="164" fontId="43" fillId="0" borderId="18" xfId="42" applyNumberFormat="1" applyFont="1" applyBorder="1" applyAlignment="1">
      <alignment horizontal="right" vertical="top" wrapText="1"/>
    </xf>
    <xf numFmtId="164" fontId="43" fillId="0" borderId="18" xfId="42" applyNumberFormat="1" applyFont="1" applyBorder="1" applyAlignment="1">
      <alignment vertical="top"/>
    </xf>
    <xf numFmtId="164" fontId="43" fillId="0" borderId="0" xfId="42" applyNumberFormat="1" applyFont="1" applyBorder="1" applyAlignment="1">
      <alignment vertical="top"/>
    </xf>
    <xf numFmtId="164" fontId="43" fillId="0" borderId="21" xfId="42" applyNumberFormat="1" applyFont="1" applyFill="1" applyBorder="1" applyAlignment="1">
      <alignment vertical="top" wrapText="1"/>
    </xf>
    <xf numFmtId="164" fontId="43" fillId="0" borderId="24" xfId="42" applyNumberFormat="1" applyFont="1" applyBorder="1" applyAlignment="1">
      <alignment horizontal="center" vertical="center" wrapText="1"/>
    </xf>
    <xf numFmtId="164" fontId="43" fillId="0" borderId="21" xfId="42" applyNumberFormat="1" applyFont="1" applyBorder="1" applyAlignment="1">
      <alignment horizontal="left" vertical="top" wrapText="1"/>
    </xf>
    <xf numFmtId="164" fontId="0" fillId="0" borderId="24" xfId="42" applyNumberFormat="1" applyFont="1" applyBorder="1" applyAlignment="1">
      <alignment horizontal="center" vertical="center" wrapText="1"/>
    </xf>
    <xf numFmtId="164" fontId="43" fillId="0" borderId="28" xfId="42" applyNumberFormat="1" applyFont="1" applyBorder="1" applyAlignment="1">
      <alignment vertical="top"/>
    </xf>
    <xf numFmtId="164" fontId="43" fillId="0" borderId="25" xfId="42" applyNumberFormat="1" applyFont="1" applyBorder="1" applyAlignment="1">
      <alignment vertical="top"/>
    </xf>
    <xf numFmtId="164" fontId="43" fillId="0" borderId="18" xfId="42" applyNumberFormat="1" applyFont="1" applyBorder="1" applyAlignment="1">
      <alignment horizontal="center" vertical="center" wrapText="1"/>
    </xf>
    <xf numFmtId="164" fontId="43" fillId="0" borderId="19" xfId="42" applyNumberFormat="1" applyFont="1" applyBorder="1" applyAlignment="1">
      <alignment horizontal="center" vertical="center" wrapText="1"/>
    </xf>
    <xf numFmtId="164" fontId="43" fillId="0" borderId="11" xfId="42" applyNumberFormat="1" applyFont="1" applyBorder="1" applyAlignment="1">
      <alignment horizontal="center" vertical="center" wrapText="1"/>
    </xf>
    <xf numFmtId="164" fontId="43" fillId="0" borderId="11" xfId="42" applyNumberFormat="1" applyFont="1" applyBorder="1" applyAlignment="1">
      <alignment vertical="top" wrapText="1"/>
    </xf>
    <xf numFmtId="164" fontId="43" fillId="0" borderId="12" xfId="42" applyNumberFormat="1" applyFont="1" applyBorder="1" applyAlignment="1">
      <alignment horizontal="center" vertical="center" wrapText="1"/>
    </xf>
    <xf numFmtId="164" fontId="43" fillId="0" borderId="11" xfId="42" applyNumberFormat="1" applyFont="1" applyBorder="1" applyAlignment="1" quotePrefix="1">
      <alignment vertical="top" wrapText="1"/>
    </xf>
    <xf numFmtId="164" fontId="44" fillId="0" borderId="29" xfId="42" applyNumberFormat="1" applyFont="1" applyBorder="1" applyAlignment="1">
      <alignment vertical="top" wrapText="1"/>
    </xf>
    <xf numFmtId="164" fontId="43" fillId="0" borderId="29" xfId="42" applyNumberFormat="1" applyFont="1" applyBorder="1" applyAlignment="1">
      <alignment horizontal="right" vertical="top" wrapText="1"/>
    </xf>
    <xf numFmtId="164" fontId="43" fillId="0" borderId="30" xfId="42" applyNumberFormat="1" applyFont="1" applyBorder="1" applyAlignment="1">
      <alignment horizontal="left" vertical="top" wrapText="1"/>
    </xf>
    <xf numFmtId="164" fontId="43" fillId="0" borderId="31" xfId="42" applyNumberFormat="1" applyFont="1" applyBorder="1" applyAlignment="1">
      <alignment horizontal="left" vertical="top" wrapText="1"/>
    </xf>
    <xf numFmtId="164" fontId="43" fillId="0" borderId="32" xfId="42" applyNumberFormat="1" applyFont="1" applyBorder="1" applyAlignment="1">
      <alignment horizontal="right" vertical="top" wrapText="1"/>
    </xf>
    <xf numFmtId="164" fontId="43" fillId="0" borderId="30" xfId="42" applyNumberFormat="1" applyFont="1" applyBorder="1" applyAlignment="1">
      <alignment horizontal="right" vertical="top" wrapText="1"/>
    </xf>
    <xf numFmtId="164" fontId="43" fillId="0" borderId="30" xfId="42" applyNumberFormat="1" applyFont="1" applyBorder="1" applyAlignment="1">
      <alignment vertical="top"/>
    </xf>
    <xf numFmtId="164" fontId="43" fillId="0" borderId="29" xfId="42" applyNumberFormat="1" applyFont="1" applyBorder="1" applyAlignment="1">
      <alignment vertical="top"/>
    </xf>
    <xf numFmtId="164" fontId="43" fillId="0" borderId="30" xfId="42" applyNumberFormat="1" applyFont="1" applyBorder="1" applyAlignment="1">
      <alignment horizontal="center" vertical="center"/>
    </xf>
    <xf numFmtId="164" fontId="43" fillId="0" borderId="0" xfId="42" applyNumberFormat="1" applyFont="1" applyAlignment="1">
      <alignment/>
    </xf>
    <xf numFmtId="0" fontId="0" fillId="0" borderId="0" xfId="0" applyAlignment="1">
      <alignment horizontal="left"/>
    </xf>
    <xf numFmtId="164" fontId="0" fillId="0" borderId="0" xfId="42" applyNumberFormat="1" applyFont="1" applyAlignment="1">
      <alignment horizontal="left"/>
    </xf>
    <xf numFmtId="9" fontId="0" fillId="0" borderId="0" xfId="58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imony%20and%20followup\ARRA%20Impact%20on%20SRS%207-20-09%20LB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SE"/>
      <sheetName val="FC AS FMAP"/>
      <sheetName val="TANF"/>
      <sheetName val="FA Adm Funds"/>
      <sheetName val="FA Ben Incr"/>
      <sheetName val="FA ABAWDs"/>
      <sheetName val="Child Care"/>
      <sheetName val="VR"/>
      <sheetName val="SSBG"/>
      <sheetName val="LIEAP"/>
      <sheetName val="Compare FFIS to KS Est"/>
    </sheetNames>
    <sheetDataSet>
      <sheetData sheetId="1">
        <row r="30">
          <cell r="J30">
            <v>2244652.1509090904</v>
          </cell>
        </row>
        <row r="31">
          <cell r="J31">
            <v>2310000</v>
          </cell>
        </row>
        <row r="33">
          <cell r="I33">
            <v>-1683102.370909091</v>
          </cell>
          <cell r="J33">
            <v>1683102.3709090906</v>
          </cell>
        </row>
        <row r="34">
          <cell r="I34">
            <v>-2294049.7800000003</v>
          </cell>
          <cell r="J34">
            <v>2294049.7800000003</v>
          </cell>
        </row>
        <row r="35">
          <cell r="I35">
            <v>-577500</v>
          </cell>
          <cell r="J35">
            <v>577500</v>
          </cell>
        </row>
        <row r="73">
          <cell r="E73">
            <v>48000</v>
          </cell>
        </row>
        <row r="74">
          <cell r="E74">
            <v>72000</v>
          </cell>
        </row>
      </sheetData>
      <sheetData sheetId="2">
        <row r="20">
          <cell r="D20">
            <v>1877610</v>
          </cell>
        </row>
        <row r="21">
          <cell r="D21">
            <v>2583055</v>
          </cell>
        </row>
        <row r="22">
          <cell r="D22">
            <v>1372311</v>
          </cell>
        </row>
      </sheetData>
      <sheetData sheetId="3">
        <row r="20">
          <cell r="N20">
            <v>634174.8640000001</v>
          </cell>
          <cell r="O20">
            <v>5968247.046913057</v>
          </cell>
          <cell r="P20">
            <v>2272635.48</v>
          </cell>
        </row>
        <row r="25">
          <cell r="L25">
            <v>1781178.0309130566</v>
          </cell>
        </row>
        <row r="31">
          <cell r="L31">
            <v>7093879.359999999</v>
          </cell>
        </row>
      </sheetData>
      <sheetData sheetId="4">
        <row r="3">
          <cell r="E3">
            <v>849728</v>
          </cell>
          <cell r="F3">
            <v>849728</v>
          </cell>
        </row>
        <row r="13">
          <cell r="I13">
            <v>292289.1013442629</v>
          </cell>
          <cell r="J13">
            <v>1327054.8986557373</v>
          </cell>
          <cell r="K13">
            <v>80112</v>
          </cell>
        </row>
        <row r="76">
          <cell r="C76">
            <v>150000000</v>
          </cell>
          <cell r="D76">
            <v>150000000</v>
          </cell>
        </row>
      </sheetData>
      <sheetData sheetId="5">
        <row r="16">
          <cell r="H16">
            <v>13987790.774948543</v>
          </cell>
        </row>
        <row r="17">
          <cell r="H17">
            <v>57123429.950848795</v>
          </cell>
        </row>
        <row r="18">
          <cell r="H18">
            <v>69280646.05851717</v>
          </cell>
        </row>
      </sheetData>
      <sheetData sheetId="6">
        <row r="11">
          <cell r="C11">
            <v>507425.49812500004</v>
          </cell>
          <cell r="D11">
            <v>7167873.887416667</v>
          </cell>
          <cell r="E11">
            <v>2154135.9839999997</v>
          </cell>
        </row>
      </sheetData>
      <sheetData sheetId="7">
        <row r="5">
          <cell r="D5">
            <v>18415435</v>
          </cell>
        </row>
      </sheetData>
      <sheetData sheetId="8">
        <row r="5">
          <cell r="C5">
            <v>540000000</v>
          </cell>
        </row>
        <row r="7">
          <cell r="C7">
            <v>18200000</v>
          </cell>
        </row>
        <row r="8">
          <cell r="C8">
            <v>34300000</v>
          </cell>
        </row>
        <row r="23">
          <cell r="C23">
            <v>2554377</v>
          </cell>
          <cell r="D23">
            <v>2554376</v>
          </cell>
        </row>
        <row r="25">
          <cell r="C25">
            <v>121457</v>
          </cell>
          <cell r="D25">
            <v>121456</v>
          </cell>
        </row>
        <row r="26">
          <cell r="C26">
            <v>160684</v>
          </cell>
          <cell r="D26">
            <v>160684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zoomScale="70" zoomScaleNormal="70" zoomScalePageLayoutView="0" workbookViewId="0" topLeftCell="A1">
      <pane ySplit="5" topLeftCell="A6" activePane="bottomLeft" state="frozen"/>
      <selection pane="topLeft" activeCell="P1" sqref="P1"/>
      <selection pane="bottomLeft" activeCell="E8" sqref="E8"/>
    </sheetView>
  </sheetViews>
  <sheetFormatPr defaultColWidth="8.88671875" defaultRowHeight="15"/>
  <cols>
    <col min="1" max="1" width="19.6640625" style="7" customWidth="1"/>
    <col min="2" max="2" width="13.3359375" style="7" hidden="1" customWidth="1"/>
    <col min="3" max="3" width="16.21484375" style="7" hidden="1" customWidth="1"/>
    <col min="4" max="4" width="12.5546875" style="8" customWidth="1"/>
    <col min="5" max="5" width="12.77734375" style="8" customWidth="1"/>
    <col min="6" max="6" width="11.3359375" style="7" customWidth="1"/>
    <col min="7" max="8" width="10.88671875" style="7" hidden="1" customWidth="1"/>
    <col min="9" max="9" width="14.5546875" style="7" hidden="1" customWidth="1"/>
    <col min="10" max="10" width="18.99609375" style="7" hidden="1" customWidth="1"/>
    <col min="11" max="11" width="14.10546875" style="10" customWidth="1"/>
    <col min="12" max="13" width="12.77734375" style="10" customWidth="1"/>
    <col min="14" max="14" width="13.21484375" style="10" customWidth="1"/>
    <col min="15" max="15" width="14.21484375" style="10" customWidth="1"/>
    <col min="16" max="16" width="12.77734375" style="10" customWidth="1"/>
    <col min="17" max="17" width="14.6640625" style="26" customWidth="1"/>
    <col min="18" max="18" width="15.10546875" style="10" customWidth="1"/>
    <col min="19" max="19" width="13.99609375" style="10" customWidth="1"/>
    <col min="20" max="20" width="8.88671875" style="2" customWidth="1"/>
    <col min="21" max="22" width="9.99609375" style="2" bestFit="1" customWidth="1"/>
    <col min="23" max="16384" width="8.88671875" style="2" customWidth="1"/>
  </cols>
  <sheetData>
    <row r="1" spans="1:19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4" customFormat="1" ht="15.75">
      <c r="A2" s="3">
        <v>40014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7" ht="15.75">
      <c r="A3" s="5"/>
      <c r="B3" s="6"/>
      <c r="K3" s="9"/>
      <c r="N3" s="9"/>
      <c r="Q3" s="11"/>
    </row>
    <row r="4" spans="1:19" ht="15.75">
      <c r="A4" s="12"/>
      <c r="B4" s="12"/>
      <c r="C4" s="13"/>
      <c r="D4" s="14" t="s">
        <v>1</v>
      </c>
      <c r="E4" s="15"/>
      <c r="F4" s="16"/>
      <c r="H4" s="17"/>
      <c r="I4" s="17"/>
      <c r="J4" s="17"/>
      <c r="K4" s="18" t="s">
        <v>2</v>
      </c>
      <c r="L4" s="19"/>
      <c r="M4" s="19"/>
      <c r="N4" s="18" t="s">
        <v>3</v>
      </c>
      <c r="O4" s="19"/>
      <c r="P4" s="19"/>
      <c r="Q4" s="18" t="s">
        <v>4</v>
      </c>
      <c r="R4" s="19"/>
      <c r="S4" s="19"/>
    </row>
    <row r="5" spans="1:19" s="26" customFormat="1" ht="36" customHeight="1" thickBot="1">
      <c r="A5" s="20" t="s">
        <v>5</v>
      </c>
      <c r="B5" s="20" t="s">
        <v>6</v>
      </c>
      <c r="C5" s="20" t="s">
        <v>7</v>
      </c>
      <c r="D5" s="21" t="s">
        <v>6</v>
      </c>
      <c r="E5" s="22" t="s">
        <v>7</v>
      </c>
      <c r="F5" s="23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4" t="s">
        <v>13</v>
      </c>
      <c r="L5" s="25" t="s">
        <v>14</v>
      </c>
      <c r="M5" s="25" t="s">
        <v>15</v>
      </c>
      <c r="N5" s="24" t="s">
        <v>13</v>
      </c>
      <c r="O5" s="25" t="s">
        <v>14</v>
      </c>
      <c r="P5" s="25" t="s">
        <v>15</v>
      </c>
      <c r="Q5" s="24" t="s">
        <v>13</v>
      </c>
      <c r="R5" s="25" t="s">
        <v>14</v>
      </c>
      <c r="S5" s="25" t="s">
        <v>15</v>
      </c>
    </row>
    <row r="6" spans="1:19" ht="15" hidden="1">
      <c r="A6" s="27"/>
      <c r="B6" s="28"/>
      <c r="C6" s="28"/>
      <c r="D6" s="29"/>
      <c r="E6" s="30"/>
      <c r="F6" s="31"/>
      <c r="G6" s="32"/>
      <c r="H6" s="32"/>
      <c r="I6" s="32"/>
      <c r="J6" s="32"/>
      <c r="K6" s="33"/>
      <c r="L6" s="34"/>
      <c r="M6" s="34"/>
      <c r="N6" s="33"/>
      <c r="O6" s="34"/>
      <c r="P6" s="34"/>
      <c r="Q6" s="35"/>
      <c r="R6" s="34"/>
      <c r="S6" s="34"/>
    </row>
    <row r="7" spans="1:19" ht="18.75">
      <c r="A7" s="36" t="s">
        <v>16</v>
      </c>
      <c r="B7" s="37"/>
      <c r="C7" s="37"/>
      <c r="D7" s="38"/>
      <c r="E7" s="39"/>
      <c r="F7" s="40"/>
      <c r="G7" s="41"/>
      <c r="H7" s="41"/>
      <c r="I7" s="41"/>
      <c r="J7" s="41"/>
      <c r="K7" s="42"/>
      <c r="L7" s="43"/>
      <c r="M7" s="43"/>
      <c r="N7" s="42"/>
      <c r="O7" s="43"/>
      <c r="P7" s="43"/>
      <c r="Q7" s="44"/>
      <c r="R7" s="43"/>
      <c r="S7" s="43"/>
    </row>
    <row r="8" spans="1:19" ht="95.25" customHeight="1">
      <c r="A8" s="45" t="s">
        <v>17</v>
      </c>
      <c r="B8" s="46">
        <v>500000000</v>
      </c>
      <c r="C8" s="46">
        <v>500000000</v>
      </c>
      <c r="D8" s="47">
        <f>+'[1]CSE'!J30</f>
        <v>2244652.1509090904</v>
      </c>
      <c r="E8" s="48">
        <f>+'[1]CSE'!J31</f>
        <v>2310000</v>
      </c>
      <c r="F8" s="49" t="s">
        <v>18</v>
      </c>
      <c r="G8" s="50" t="s">
        <v>19</v>
      </c>
      <c r="H8" s="51" t="s">
        <v>20</v>
      </c>
      <c r="I8" s="50" t="s">
        <v>21</v>
      </c>
      <c r="J8" s="50" t="s">
        <v>22</v>
      </c>
      <c r="K8" s="52">
        <f>+'[1]CSE'!I33</f>
        <v>-1683102.370909091</v>
      </c>
      <c r="L8" s="53">
        <f>+'[1]CSE'!J33</f>
        <v>1683102.3709090906</v>
      </c>
      <c r="M8" s="53">
        <f>SUM(K8:L8)</f>
        <v>0</v>
      </c>
      <c r="N8" s="52">
        <f>+'[1]CSE'!I34</f>
        <v>-2294049.7800000003</v>
      </c>
      <c r="O8" s="53">
        <f>+'[1]CSE'!J34</f>
        <v>2294049.7800000003</v>
      </c>
      <c r="P8" s="53">
        <f>SUM(N8:O8)</f>
        <v>0</v>
      </c>
      <c r="Q8" s="52">
        <f>+'[1]CSE'!I35</f>
        <v>-577500</v>
      </c>
      <c r="R8" s="53">
        <f>+'[1]CSE'!J35</f>
        <v>577500</v>
      </c>
      <c r="S8" s="53">
        <f>SUM(Q8:R8)</f>
        <v>0</v>
      </c>
    </row>
    <row r="9" spans="1:25" ht="147" customHeight="1">
      <c r="A9" s="54" t="s">
        <v>23</v>
      </c>
      <c r="B9" s="55"/>
      <c r="C9" s="55"/>
      <c r="D9" s="56">
        <v>0</v>
      </c>
      <c r="E9" s="57">
        <v>0</v>
      </c>
      <c r="F9" s="58" t="s">
        <v>24</v>
      </c>
      <c r="G9" s="59" t="s">
        <v>19</v>
      </c>
      <c r="H9" s="60" t="s">
        <v>20</v>
      </c>
      <c r="I9" s="59" t="s">
        <v>21</v>
      </c>
      <c r="J9" s="59" t="s">
        <v>22</v>
      </c>
      <c r="K9" s="44"/>
      <c r="L9" s="61"/>
      <c r="M9" s="61">
        <f>SUM(K9:L9)</f>
        <v>0</v>
      </c>
      <c r="N9" s="44">
        <f>-'[1]CSE'!E73</f>
        <v>-48000</v>
      </c>
      <c r="O9" s="61">
        <f>-'[1]CSE'!E74</f>
        <v>-72000</v>
      </c>
      <c r="P9" s="61">
        <f>SUM(N9:O9)</f>
        <v>-120000</v>
      </c>
      <c r="Q9" s="44">
        <v>0</v>
      </c>
      <c r="R9" s="61">
        <v>0</v>
      </c>
      <c r="S9" s="61">
        <f>SUM(Q9:R9)</f>
        <v>0</v>
      </c>
      <c r="V9" s="2">
        <f>+X9*0.08</f>
        <v>48000</v>
      </c>
      <c r="W9" s="2">
        <f>+V9/0.4*0.6</f>
        <v>72000</v>
      </c>
      <c r="X9" s="2">
        <v>600000</v>
      </c>
      <c r="Y9" s="2">
        <f>+V9+W9</f>
        <v>120000</v>
      </c>
    </row>
    <row r="10" spans="1:19" ht="112.5" customHeight="1">
      <c r="A10" s="62" t="s">
        <v>25</v>
      </c>
      <c r="B10" s="63" t="s">
        <v>26</v>
      </c>
      <c r="C10" s="63" t="s">
        <v>26</v>
      </c>
      <c r="D10" s="60" t="s">
        <v>27</v>
      </c>
      <c r="E10" s="64" t="s">
        <v>27</v>
      </c>
      <c r="F10" s="58" t="s">
        <v>28</v>
      </c>
      <c r="G10" s="59" t="s">
        <v>19</v>
      </c>
      <c r="H10" s="60" t="s">
        <v>29</v>
      </c>
      <c r="I10" s="59" t="s">
        <v>30</v>
      </c>
      <c r="J10" s="59" t="s">
        <v>31</v>
      </c>
      <c r="K10" s="65">
        <v>-34431326</v>
      </c>
      <c r="L10" s="66">
        <v>34431326</v>
      </c>
      <c r="M10" s="66">
        <v>0</v>
      </c>
      <c r="N10" s="65">
        <v>-63017477</v>
      </c>
      <c r="O10" s="66">
        <v>63017477</v>
      </c>
      <c r="P10" s="66">
        <v>0</v>
      </c>
      <c r="Q10" s="65">
        <v>-33948809</v>
      </c>
      <c r="R10" s="66">
        <v>33948809</v>
      </c>
      <c r="S10" s="66">
        <f>SUM(Q10:R10)</f>
        <v>0</v>
      </c>
    </row>
    <row r="11" spans="1:19" ht="115.5" customHeight="1">
      <c r="A11" s="62" t="s">
        <v>32</v>
      </c>
      <c r="B11" s="67"/>
      <c r="C11" s="67"/>
      <c r="D11" s="60" t="s">
        <v>27</v>
      </c>
      <c r="E11" s="64" t="s">
        <v>27</v>
      </c>
      <c r="F11" s="58" t="s">
        <v>28</v>
      </c>
      <c r="G11" s="59" t="s">
        <v>19</v>
      </c>
      <c r="H11" s="60" t="s">
        <v>29</v>
      </c>
      <c r="I11" s="59" t="s">
        <v>30</v>
      </c>
      <c r="J11" s="59" t="s">
        <v>31</v>
      </c>
      <c r="K11" s="68">
        <v>-2887796</v>
      </c>
      <c r="L11" s="69">
        <v>2887796</v>
      </c>
      <c r="M11" s="69"/>
      <c r="N11" s="68">
        <v>-4355423</v>
      </c>
      <c r="O11" s="69">
        <v>4355423</v>
      </c>
      <c r="P11" s="69"/>
      <c r="Q11" s="68">
        <v>-2539087</v>
      </c>
      <c r="R11" s="69">
        <v>2539087</v>
      </c>
      <c r="S11" s="69"/>
    </row>
    <row r="12" spans="1:19" ht="77.25" customHeight="1">
      <c r="A12" s="62" t="s">
        <v>33</v>
      </c>
      <c r="B12" s="63" t="s">
        <v>26</v>
      </c>
      <c r="C12" s="63" t="s">
        <v>26</v>
      </c>
      <c r="D12" s="60" t="s">
        <v>27</v>
      </c>
      <c r="E12" s="64" t="s">
        <v>27</v>
      </c>
      <c r="F12" s="58" t="s">
        <v>28</v>
      </c>
      <c r="G12" s="59" t="s">
        <v>19</v>
      </c>
      <c r="H12" s="60" t="s">
        <v>29</v>
      </c>
      <c r="I12" s="59" t="s">
        <v>30</v>
      </c>
      <c r="J12" s="59" t="s">
        <v>31</v>
      </c>
      <c r="K12" s="65">
        <f>-L12</f>
        <v>-250027</v>
      </c>
      <c r="L12" s="66">
        <v>250027</v>
      </c>
      <c r="M12" s="66">
        <f>SUM(K12:L12)</f>
        <v>0</v>
      </c>
      <c r="N12" s="65">
        <f>-O12</f>
        <v>-377471</v>
      </c>
      <c r="O12" s="66">
        <v>377471</v>
      </c>
      <c r="P12" s="66">
        <f>SUM(N12:O12)</f>
        <v>0</v>
      </c>
      <c r="Q12" s="65">
        <v>0</v>
      </c>
      <c r="R12" s="66">
        <v>0</v>
      </c>
      <c r="S12" s="66">
        <v>0</v>
      </c>
    </row>
    <row r="13" spans="1:19" ht="96.75" customHeight="1">
      <c r="A13" s="70" t="s">
        <v>34</v>
      </c>
      <c r="B13" s="70">
        <v>0</v>
      </c>
      <c r="C13" s="67" t="s">
        <v>26</v>
      </c>
      <c r="D13" s="71" t="s">
        <v>27</v>
      </c>
      <c r="E13" s="72" t="s">
        <v>27</v>
      </c>
      <c r="F13" s="73" t="s">
        <v>28</v>
      </c>
      <c r="G13" s="74" t="s">
        <v>19</v>
      </c>
      <c r="H13" s="74" t="s">
        <v>35</v>
      </c>
      <c r="I13" s="74" t="s">
        <v>36</v>
      </c>
      <c r="J13" s="59" t="s">
        <v>31</v>
      </c>
      <c r="K13" s="68">
        <f>-L13</f>
        <v>-1877610</v>
      </c>
      <c r="L13" s="69">
        <f>+'[1]FC AS FMAP'!D20</f>
        <v>1877610</v>
      </c>
      <c r="M13" s="69">
        <f>SUM(K13:L13)</f>
        <v>0</v>
      </c>
      <c r="N13" s="68">
        <f>-O13</f>
        <v>-2583055</v>
      </c>
      <c r="O13" s="69">
        <f>+'[1]FC AS FMAP'!D21</f>
        <v>2583055</v>
      </c>
      <c r="P13" s="69">
        <f>SUM(N13:O13)</f>
        <v>0</v>
      </c>
      <c r="Q13" s="68">
        <f>-R13</f>
        <v>-1372311</v>
      </c>
      <c r="R13" s="69">
        <f>+'[1]FC AS FMAP'!D22</f>
        <v>1372311</v>
      </c>
      <c r="S13" s="69">
        <v>0</v>
      </c>
    </row>
    <row r="14" spans="1:19" ht="16.5" customHeight="1">
      <c r="A14" s="75" t="s">
        <v>37</v>
      </c>
      <c r="B14" s="67"/>
      <c r="C14" s="67"/>
      <c r="D14" s="71"/>
      <c r="E14" s="72"/>
      <c r="F14" s="76"/>
      <c r="G14" s="77"/>
      <c r="H14" s="77"/>
      <c r="I14" s="77"/>
      <c r="J14" s="77"/>
      <c r="K14" s="78">
        <f aca="true" t="shared" si="0" ref="K14:S14">SUM(K8:K13)</f>
        <v>-41129861.370909095</v>
      </c>
      <c r="L14" s="79">
        <f t="shared" si="0"/>
        <v>41129861.37090909</v>
      </c>
      <c r="M14" s="79">
        <f t="shared" si="0"/>
        <v>0</v>
      </c>
      <c r="N14" s="78">
        <f t="shared" si="0"/>
        <v>-72675475.78</v>
      </c>
      <c r="O14" s="79">
        <f t="shared" si="0"/>
        <v>72555475.78</v>
      </c>
      <c r="P14" s="79">
        <f t="shared" si="0"/>
        <v>-120000</v>
      </c>
      <c r="Q14" s="68">
        <f t="shared" si="0"/>
        <v>-38437707</v>
      </c>
      <c r="R14" s="79">
        <f t="shared" si="0"/>
        <v>38437707</v>
      </c>
      <c r="S14" s="79">
        <f t="shared" si="0"/>
        <v>0</v>
      </c>
    </row>
    <row r="15" spans="1:19" ht="16.5" customHeight="1">
      <c r="A15" s="80"/>
      <c r="B15" s="81"/>
      <c r="C15" s="81"/>
      <c r="D15" s="82"/>
      <c r="E15" s="83"/>
      <c r="F15" s="84"/>
      <c r="G15" s="85"/>
      <c r="H15" s="85"/>
      <c r="I15" s="85"/>
      <c r="J15" s="85"/>
      <c r="K15" s="86"/>
      <c r="L15" s="87"/>
      <c r="M15" s="87"/>
      <c r="N15" s="86"/>
      <c r="O15" s="87"/>
      <c r="P15" s="87"/>
      <c r="Q15" s="35"/>
      <c r="R15" s="87"/>
      <c r="S15" s="87"/>
    </row>
    <row r="16" spans="1:19" ht="24.75" customHeight="1">
      <c r="A16" s="36" t="s">
        <v>38</v>
      </c>
      <c r="B16" s="55"/>
      <c r="C16" s="55"/>
      <c r="D16" s="74"/>
      <c r="E16" s="88"/>
      <c r="F16" s="89"/>
      <c r="G16" s="90"/>
      <c r="H16" s="90"/>
      <c r="I16" s="90"/>
      <c r="J16" s="90"/>
      <c r="K16" s="91"/>
      <c r="L16" s="92"/>
      <c r="M16" s="92"/>
      <c r="N16" s="91"/>
      <c r="O16" s="92"/>
      <c r="P16" s="92"/>
      <c r="Q16" s="44"/>
      <c r="R16" s="92"/>
      <c r="S16" s="92"/>
    </row>
    <row r="17" spans="1:19" ht="147.75" customHeight="1">
      <c r="A17" s="93" t="s">
        <v>39</v>
      </c>
      <c r="B17" s="45">
        <v>5000000000</v>
      </c>
      <c r="C17" s="46">
        <v>0</v>
      </c>
      <c r="D17" s="47">
        <f>+'[1]TANF'!L25</f>
        <v>1781178.0309130566</v>
      </c>
      <c r="E17" s="48">
        <f>+'[1]TANF'!L31</f>
        <v>7093879.359999999</v>
      </c>
      <c r="F17" s="94" t="s">
        <v>40</v>
      </c>
      <c r="G17" s="51" t="s">
        <v>41</v>
      </c>
      <c r="H17" s="51" t="s">
        <v>42</v>
      </c>
      <c r="I17" s="51" t="s">
        <v>43</v>
      </c>
      <c r="J17" s="51" t="s">
        <v>44</v>
      </c>
      <c r="K17" s="52">
        <v>0</v>
      </c>
      <c r="L17" s="53">
        <f>+'[1]TANF'!N20</f>
        <v>634174.8640000001</v>
      </c>
      <c r="M17" s="53">
        <f>SUM(K17:L17)</f>
        <v>634174.8640000001</v>
      </c>
      <c r="N17" s="52">
        <v>0</v>
      </c>
      <c r="O17" s="53">
        <f>+'[1]TANF'!O20</f>
        <v>5968247.046913057</v>
      </c>
      <c r="P17" s="53">
        <f>SUM(N17:O17)</f>
        <v>5968247.046913057</v>
      </c>
      <c r="Q17" s="52"/>
      <c r="R17" s="53">
        <f>+'[1]TANF'!P20</f>
        <v>2272635.48</v>
      </c>
      <c r="S17" s="53">
        <f>SUM(Q17:R17)</f>
        <v>2272635.48</v>
      </c>
    </row>
    <row r="18" spans="1:19" ht="55.5" customHeight="1">
      <c r="A18" s="45" t="s">
        <v>45</v>
      </c>
      <c r="B18" s="45">
        <f>+'[1]FA Adm Funds'!C76</f>
        <v>150000000</v>
      </c>
      <c r="C18" s="95">
        <f>+'[1]FA Adm Funds'!D76</f>
        <v>150000000</v>
      </c>
      <c r="D18" s="47">
        <f>+'[1]FA Adm Funds'!E3</f>
        <v>849728</v>
      </c>
      <c r="E18" s="48">
        <f>+'[1]FA Adm Funds'!F3</f>
        <v>849728</v>
      </c>
      <c r="F18" s="94" t="s">
        <v>46</v>
      </c>
      <c r="G18" s="51" t="s">
        <v>47</v>
      </c>
      <c r="H18" s="51" t="s">
        <v>42</v>
      </c>
      <c r="I18" s="51" t="s">
        <v>21</v>
      </c>
      <c r="J18" s="51" t="s">
        <v>48</v>
      </c>
      <c r="K18" s="52">
        <v>0</v>
      </c>
      <c r="L18" s="53">
        <f>+'[1]FA Adm Funds'!I13</f>
        <v>292289.1013442629</v>
      </c>
      <c r="M18" s="53">
        <f>SUM(K18:L18)</f>
        <v>292289.1013442629</v>
      </c>
      <c r="N18" s="52">
        <v>0</v>
      </c>
      <c r="O18" s="53">
        <f>+'[1]FA Adm Funds'!J13</f>
        <v>1327054.8986557373</v>
      </c>
      <c r="P18" s="53">
        <f>SUM(N18:O18)</f>
        <v>1327054.8986557373</v>
      </c>
      <c r="Q18" s="52">
        <v>0</v>
      </c>
      <c r="R18" s="53">
        <f>+'[1]FA Adm Funds'!K13</f>
        <v>80112</v>
      </c>
      <c r="S18" s="53">
        <f>SUM(Q18:R18)</f>
        <v>80112</v>
      </c>
    </row>
    <row r="19" spans="1:19" ht="123" customHeight="1">
      <c r="A19" s="45" t="s">
        <v>49</v>
      </c>
      <c r="B19" s="46" t="s">
        <v>50</v>
      </c>
      <c r="C19" s="46" t="s">
        <v>26</v>
      </c>
      <c r="D19" s="47" t="s">
        <v>40</v>
      </c>
      <c r="E19" s="48" t="s">
        <v>40</v>
      </c>
      <c r="F19" s="96" t="s">
        <v>51</v>
      </c>
      <c r="G19" s="51" t="s">
        <v>21</v>
      </c>
      <c r="H19" s="51" t="s">
        <v>42</v>
      </c>
      <c r="I19" s="51" t="s">
        <v>21</v>
      </c>
      <c r="J19" s="51" t="s">
        <v>52</v>
      </c>
      <c r="K19" s="52">
        <v>0</v>
      </c>
      <c r="L19" s="53">
        <f>+'[1]FA Ben Incr'!H16</f>
        <v>13987790.774948543</v>
      </c>
      <c r="M19" s="53">
        <f aca="true" t="shared" si="1" ref="M19:M26">SUM(K19:L19)</f>
        <v>13987790.774948543</v>
      </c>
      <c r="N19" s="52">
        <v>0</v>
      </c>
      <c r="O19" s="53">
        <f>+'[1]FA Ben Incr'!H17</f>
        <v>57123429.950848795</v>
      </c>
      <c r="P19" s="53">
        <f aca="true" t="shared" si="2" ref="P19:P26">SUM(N19:O19)</f>
        <v>57123429.950848795</v>
      </c>
      <c r="Q19" s="52">
        <v>0</v>
      </c>
      <c r="R19" s="53">
        <f>+'[1]FA Ben Incr'!H18</f>
        <v>69280646.05851717</v>
      </c>
      <c r="S19" s="53">
        <f aca="true" t="shared" si="3" ref="S19:S26">SUM(Q19:R19)</f>
        <v>69280646.05851717</v>
      </c>
    </row>
    <row r="20" spans="1:19" ht="93.75" customHeight="1">
      <c r="A20" s="62" t="s">
        <v>53</v>
      </c>
      <c r="B20" s="63" t="s">
        <v>26</v>
      </c>
      <c r="C20" s="63" t="s">
        <v>26</v>
      </c>
      <c r="D20" s="56" t="s">
        <v>40</v>
      </c>
      <c r="E20" s="57" t="s">
        <v>40</v>
      </c>
      <c r="F20" s="58" t="s">
        <v>54</v>
      </c>
      <c r="G20" s="51" t="s">
        <v>21</v>
      </c>
      <c r="H20" s="51" t="s">
        <v>42</v>
      </c>
      <c r="I20" s="51" t="s">
        <v>21</v>
      </c>
      <c r="J20" s="51" t="s">
        <v>55</v>
      </c>
      <c r="K20" s="65">
        <v>0</v>
      </c>
      <c r="L20" s="97">
        <f>+'[1]FA ABAWDs'!C11</f>
        <v>507425.49812500004</v>
      </c>
      <c r="M20" s="66">
        <f t="shared" si="1"/>
        <v>507425.49812500004</v>
      </c>
      <c r="N20" s="65">
        <v>0</v>
      </c>
      <c r="O20" s="66">
        <f>+'[1]FA ABAWDs'!D11</f>
        <v>7167873.887416667</v>
      </c>
      <c r="P20" s="66">
        <f t="shared" si="2"/>
        <v>7167873.887416667</v>
      </c>
      <c r="Q20" s="65">
        <v>0</v>
      </c>
      <c r="R20" s="66">
        <f>+'[1]FA ABAWDs'!E11</f>
        <v>2154135.9839999997</v>
      </c>
      <c r="S20" s="66">
        <f t="shared" si="3"/>
        <v>2154135.9839999997</v>
      </c>
    </row>
    <row r="21" spans="1:19" ht="59.25" customHeight="1">
      <c r="A21" s="62" t="s">
        <v>56</v>
      </c>
      <c r="B21" s="63">
        <v>150000000</v>
      </c>
      <c r="C21" s="63">
        <v>150000000</v>
      </c>
      <c r="D21" s="56">
        <v>189962</v>
      </c>
      <c r="E21" s="57">
        <v>189962</v>
      </c>
      <c r="F21" s="58" t="s">
        <v>46</v>
      </c>
      <c r="G21" s="60" t="s">
        <v>57</v>
      </c>
      <c r="H21" s="60" t="s">
        <v>42</v>
      </c>
      <c r="I21" s="60" t="s">
        <v>21</v>
      </c>
      <c r="J21" s="60" t="s">
        <v>58</v>
      </c>
      <c r="K21" s="98">
        <v>0</v>
      </c>
      <c r="L21" s="66">
        <v>189962</v>
      </c>
      <c r="M21" s="66">
        <f t="shared" si="1"/>
        <v>189962</v>
      </c>
      <c r="N21" s="98">
        <v>0</v>
      </c>
      <c r="O21" s="66">
        <v>189962</v>
      </c>
      <c r="P21" s="66">
        <f t="shared" si="2"/>
        <v>189962</v>
      </c>
      <c r="Q21" s="65">
        <v>0</v>
      </c>
      <c r="R21" s="66">
        <v>0</v>
      </c>
      <c r="S21" s="66">
        <f t="shared" si="3"/>
        <v>0</v>
      </c>
    </row>
    <row r="22" spans="1:19" ht="57.75" customHeight="1">
      <c r="A22" s="54" t="s">
        <v>59</v>
      </c>
      <c r="B22" s="55"/>
      <c r="C22" s="55"/>
      <c r="D22" s="99">
        <v>757948</v>
      </c>
      <c r="E22" s="100">
        <v>0</v>
      </c>
      <c r="F22" s="94" t="s">
        <v>46</v>
      </c>
      <c r="G22" s="51" t="s">
        <v>21</v>
      </c>
      <c r="H22" s="51" t="s">
        <v>42</v>
      </c>
      <c r="I22" s="74" t="s">
        <v>21</v>
      </c>
      <c r="J22" s="51" t="s">
        <v>60</v>
      </c>
      <c r="K22" s="91"/>
      <c r="L22" s="61">
        <f>757948*0.75</f>
        <v>568461</v>
      </c>
      <c r="M22" s="61">
        <f t="shared" si="1"/>
        <v>568461</v>
      </c>
      <c r="N22" s="91"/>
      <c r="O22" s="61">
        <v>0</v>
      </c>
      <c r="P22" s="61">
        <f t="shared" si="2"/>
        <v>0</v>
      </c>
      <c r="Q22" s="44">
        <v>0</v>
      </c>
      <c r="R22" s="61">
        <v>0</v>
      </c>
      <c r="S22" s="66">
        <f t="shared" si="3"/>
        <v>0</v>
      </c>
    </row>
    <row r="23" spans="1:19" ht="45.75" customHeight="1">
      <c r="A23" s="70" t="s">
        <v>61</v>
      </c>
      <c r="B23" s="70">
        <v>2000000000</v>
      </c>
      <c r="C23" s="70">
        <v>0</v>
      </c>
      <c r="D23" s="101">
        <f>+'[1]Child Care'!D5</f>
        <v>18415435</v>
      </c>
      <c r="E23" s="72"/>
      <c r="F23" s="73" t="s">
        <v>46</v>
      </c>
      <c r="G23" s="102" t="s">
        <v>62</v>
      </c>
      <c r="H23" s="102" t="s">
        <v>42</v>
      </c>
      <c r="I23" s="102" t="s">
        <v>63</v>
      </c>
      <c r="J23" s="102" t="s">
        <v>64</v>
      </c>
      <c r="K23" s="68">
        <v>0</v>
      </c>
      <c r="L23" s="69">
        <v>0</v>
      </c>
      <c r="M23" s="69">
        <f t="shared" si="1"/>
        <v>0</v>
      </c>
      <c r="N23" s="68">
        <v>0</v>
      </c>
      <c r="O23" s="69">
        <f>+'[1]Child Care'!D5</f>
        <v>18415435</v>
      </c>
      <c r="P23" s="69">
        <f t="shared" si="2"/>
        <v>18415435</v>
      </c>
      <c r="Q23" s="68">
        <v>0</v>
      </c>
      <c r="R23" s="69">
        <v>0</v>
      </c>
      <c r="S23" s="69">
        <f t="shared" si="3"/>
        <v>0</v>
      </c>
    </row>
    <row r="24" spans="1:19" ht="46.5" customHeight="1">
      <c r="A24" s="70" t="s">
        <v>65</v>
      </c>
      <c r="B24" s="70">
        <v>0</v>
      </c>
      <c r="C24" s="70">
        <f>+'[1]VR'!C5</f>
        <v>540000000</v>
      </c>
      <c r="D24" s="101">
        <f>+'[1]VR'!C23+'[1]VR'!D23</f>
        <v>5108753</v>
      </c>
      <c r="E24" s="103">
        <v>0</v>
      </c>
      <c r="F24" s="73" t="s">
        <v>46</v>
      </c>
      <c r="G24" s="102" t="s">
        <v>66</v>
      </c>
      <c r="H24" s="102" t="s">
        <v>67</v>
      </c>
      <c r="I24" s="102" t="s">
        <v>68</v>
      </c>
      <c r="J24" s="102" t="s">
        <v>64</v>
      </c>
      <c r="K24" s="68">
        <v>0</v>
      </c>
      <c r="L24" s="69">
        <v>0</v>
      </c>
      <c r="M24" s="69">
        <f t="shared" si="1"/>
        <v>0</v>
      </c>
      <c r="N24" s="68">
        <v>0</v>
      </c>
      <c r="O24" s="69">
        <f>+'[1]VR'!C23</f>
        <v>2554377</v>
      </c>
      <c r="P24" s="69">
        <f t="shared" si="2"/>
        <v>2554377</v>
      </c>
      <c r="Q24" s="68">
        <v>0</v>
      </c>
      <c r="R24" s="69">
        <f>+'[1]VR'!D23</f>
        <v>2554376</v>
      </c>
      <c r="S24" s="69">
        <f t="shared" si="3"/>
        <v>2554376</v>
      </c>
    </row>
    <row r="25" spans="1:19" ht="46.5" customHeight="1">
      <c r="A25" s="62" t="s">
        <v>69</v>
      </c>
      <c r="B25" s="62">
        <v>0</v>
      </c>
      <c r="C25" s="62">
        <f>+'[1]VR'!C7</f>
        <v>18200000</v>
      </c>
      <c r="D25" s="56">
        <f>+'[1]VR'!C25+'[1]VR'!D25</f>
        <v>242913</v>
      </c>
      <c r="E25" s="57">
        <v>0</v>
      </c>
      <c r="F25" s="58" t="s">
        <v>46</v>
      </c>
      <c r="G25" s="102" t="s">
        <v>66</v>
      </c>
      <c r="H25" s="102" t="s">
        <v>67</v>
      </c>
      <c r="I25" s="104" t="s">
        <v>70</v>
      </c>
      <c r="J25" s="102" t="s">
        <v>64</v>
      </c>
      <c r="K25" s="65">
        <v>0</v>
      </c>
      <c r="L25" s="66">
        <v>0</v>
      </c>
      <c r="M25" s="66">
        <f t="shared" si="1"/>
        <v>0</v>
      </c>
      <c r="N25" s="65">
        <f>ROUND(O25/0.9*0.1,0)</f>
        <v>13495</v>
      </c>
      <c r="O25" s="66">
        <f>+'[1]VR'!C25</f>
        <v>121457</v>
      </c>
      <c r="P25" s="66">
        <f t="shared" si="2"/>
        <v>134952</v>
      </c>
      <c r="Q25" s="65">
        <f>ROUND(R25/0.9*0.1,0)</f>
        <v>13495</v>
      </c>
      <c r="R25" s="66">
        <f>+'[1]VR'!D25</f>
        <v>121456</v>
      </c>
      <c r="S25" s="66">
        <f t="shared" si="3"/>
        <v>134951</v>
      </c>
    </row>
    <row r="26" spans="1:19" ht="55.5" customHeight="1">
      <c r="A26" s="62" t="s">
        <v>71</v>
      </c>
      <c r="B26" s="62">
        <v>0</v>
      </c>
      <c r="C26" s="62">
        <f>+'[1]VR'!C8</f>
        <v>34300000</v>
      </c>
      <c r="D26" s="56">
        <f>+'[1]VR'!C26+'[1]VR'!D26</f>
        <v>321368</v>
      </c>
      <c r="E26" s="57">
        <v>0</v>
      </c>
      <c r="F26" s="58" t="s">
        <v>46</v>
      </c>
      <c r="G26" s="102" t="s">
        <v>66</v>
      </c>
      <c r="H26" s="102" t="s">
        <v>67</v>
      </c>
      <c r="I26" s="104" t="s">
        <v>70</v>
      </c>
      <c r="J26" s="102" t="s">
        <v>64</v>
      </c>
      <c r="K26" s="65">
        <v>0</v>
      </c>
      <c r="L26" s="66">
        <v>0</v>
      </c>
      <c r="M26" s="66">
        <f t="shared" si="1"/>
        <v>0</v>
      </c>
      <c r="N26" s="65">
        <f>ROUND(O26/0.9*0.1,0)</f>
        <v>17854</v>
      </c>
      <c r="O26" s="66">
        <f>+'[1]VR'!C26</f>
        <v>160684</v>
      </c>
      <c r="P26" s="66">
        <f t="shared" si="2"/>
        <v>178538</v>
      </c>
      <c r="Q26" s="65">
        <f>ROUND(R26/0.9*0.1,0)</f>
        <v>17854</v>
      </c>
      <c r="R26" s="66">
        <f>+'[1]VR'!D26</f>
        <v>160684</v>
      </c>
      <c r="S26" s="66">
        <f t="shared" si="3"/>
        <v>178538</v>
      </c>
    </row>
    <row r="27" spans="1:19" ht="18">
      <c r="A27" s="75" t="s">
        <v>37</v>
      </c>
      <c r="B27" s="67"/>
      <c r="C27" s="67"/>
      <c r="D27" s="71"/>
      <c r="E27" s="72"/>
      <c r="F27" s="76"/>
      <c r="G27" s="77"/>
      <c r="H27" s="77"/>
      <c r="I27" s="77"/>
      <c r="J27" s="77"/>
      <c r="K27" s="78">
        <f>SUM(K17:K26)</f>
        <v>0</v>
      </c>
      <c r="L27" s="79">
        <f aca="true" t="shared" si="4" ref="L27:S27">SUM(L17:L26)</f>
        <v>16180103.238417806</v>
      </c>
      <c r="M27" s="79">
        <f t="shared" si="4"/>
        <v>16180103.238417806</v>
      </c>
      <c r="N27" s="78">
        <f t="shared" si="4"/>
        <v>31349</v>
      </c>
      <c r="O27" s="79">
        <f t="shared" si="4"/>
        <v>93028520.78383425</v>
      </c>
      <c r="P27" s="79">
        <f t="shared" si="4"/>
        <v>93059869.78383425</v>
      </c>
      <c r="Q27" s="68">
        <f t="shared" si="4"/>
        <v>31349</v>
      </c>
      <c r="R27" s="79">
        <f t="shared" si="4"/>
        <v>76624045.52251717</v>
      </c>
      <c r="S27" s="79">
        <f t="shared" si="4"/>
        <v>76655394.52251717</v>
      </c>
    </row>
    <row r="28" spans="1:19" ht="15">
      <c r="A28" s="80"/>
      <c r="B28" s="81"/>
      <c r="C28" s="81"/>
      <c r="D28" s="82"/>
      <c r="E28" s="83"/>
      <c r="F28" s="84"/>
      <c r="G28" s="85"/>
      <c r="H28" s="85"/>
      <c r="I28" s="85"/>
      <c r="J28" s="85"/>
      <c r="K28" s="86"/>
      <c r="L28" s="87"/>
      <c r="M28" s="87"/>
      <c r="N28" s="86"/>
      <c r="O28" s="87"/>
      <c r="P28" s="87"/>
      <c r="Q28" s="35"/>
      <c r="R28" s="87"/>
      <c r="S28" s="87"/>
    </row>
    <row r="29" spans="1:19" s="114" customFormat="1" ht="18.75" thickBot="1">
      <c r="A29" s="105" t="s">
        <v>72</v>
      </c>
      <c r="B29" s="106"/>
      <c r="C29" s="106"/>
      <c r="D29" s="107"/>
      <c r="E29" s="108"/>
      <c r="F29" s="109"/>
      <c r="G29" s="110"/>
      <c r="H29" s="110"/>
      <c r="I29" s="110"/>
      <c r="J29" s="110"/>
      <c r="K29" s="111">
        <f aca="true" t="shared" si="5" ref="K29:S29">+K14+K27</f>
        <v>-41129861.370909095</v>
      </c>
      <c r="L29" s="112">
        <f t="shared" si="5"/>
        <v>57309964.60932689</v>
      </c>
      <c r="M29" s="112">
        <f t="shared" si="5"/>
        <v>16180103.238417806</v>
      </c>
      <c r="N29" s="111">
        <f t="shared" si="5"/>
        <v>-72644126.78</v>
      </c>
      <c r="O29" s="112">
        <f t="shared" si="5"/>
        <v>165583996.56383425</v>
      </c>
      <c r="P29" s="112">
        <f t="shared" si="5"/>
        <v>92939869.78383425</v>
      </c>
      <c r="Q29" s="113">
        <f t="shared" si="5"/>
        <v>-38406358</v>
      </c>
      <c r="R29" s="112">
        <f t="shared" si="5"/>
        <v>115061752.52251717</v>
      </c>
      <c r="S29" s="112">
        <f t="shared" si="5"/>
        <v>76655394.52251717</v>
      </c>
    </row>
    <row r="30" spans="1:15" ht="15">
      <c r="A30"/>
      <c r="B30"/>
      <c r="C30"/>
      <c r="D30" s="115"/>
      <c r="E30" s="115"/>
      <c r="F30"/>
      <c r="G30"/>
      <c r="H30"/>
      <c r="I30"/>
      <c r="J30"/>
      <c r="K30"/>
      <c r="L30"/>
      <c r="M30"/>
      <c r="N30"/>
      <c r="O30"/>
    </row>
    <row r="31" spans="1:15" ht="15" customHeight="1">
      <c r="A31"/>
      <c r="B31"/>
      <c r="C31" s="2"/>
      <c r="D31" s="116"/>
      <c r="E31" s="116"/>
      <c r="F31" s="2"/>
      <c r="G31" s="2"/>
      <c r="H31" s="2"/>
      <c r="I31" s="2"/>
      <c r="J31" s="2"/>
      <c r="K31"/>
      <c r="L31"/>
      <c r="M31"/>
      <c r="N31"/>
      <c r="O31"/>
    </row>
    <row r="32" spans="1:15" ht="15">
      <c r="A32"/>
      <c r="B32"/>
      <c r="C32" s="2"/>
      <c r="D32" s="116"/>
      <c r="E32" s="116"/>
      <c r="F32" s="2"/>
      <c r="G32" s="2"/>
      <c r="H32" s="2"/>
      <c r="I32" s="2"/>
      <c r="J32" s="2"/>
      <c r="K32"/>
      <c r="L32"/>
      <c r="M32" s="2"/>
      <c r="N32" s="117"/>
      <c r="O32"/>
    </row>
    <row r="33" spans="1:15" ht="15">
      <c r="A33"/>
      <c r="B33"/>
      <c r="C33" s="2"/>
      <c r="D33" s="116"/>
      <c r="E33" s="116"/>
      <c r="F33" s="2"/>
      <c r="G33" s="2"/>
      <c r="H33" s="2"/>
      <c r="I33" s="2"/>
      <c r="J33" s="2"/>
      <c r="K33"/>
      <c r="L33"/>
      <c r="M33" s="2"/>
      <c r="N33" s="117"/>
      <c r="O33"/>
    </row>
    <row r="34" spans="1:15" ht="15">
      <c r="A34"/>
      <c r="B34"/>
      <c r="C34" s="2"/>
      <c r="D34" s="116"/>
      <c r="E34" s="116"/>
      <c r="F34" s="2"/>
      <c r="G34" s="2"/>
      <c r="H34" s="2"/>
      <c r="I34" s="2"/>
      <c r="J34" s="2"/>
      <c r="K34"/>
      <c r="L34"/>
      <c r="M34"/>
      <c r="N34"/>
      <c r="O34"/>
    </row>
    <row r="35" spans="1:15" ht="15">
      <c r="A35"/>
      <c r="B35"/>
      <c r="C35" s="2"/>
      <c r="D35" s="116"/>
      <c r="E35" s="116"/>
      <c r="F35" s="2"/>
      <c r="G35" s="2"/>
      <c r="H35" s="2"/>
      <c r="I35" s="2"/>
      <c r="J35" s="2"/>
      <c r="K35"/>
      <c r="L35"/>
      <c r="M35"/>
      <c r="N35"/>
      <c r="O35"/>
    </row>
    <row r="36" spans="1:19" ht="15">
      <c r="A36"/>
      <c r="B36"/>
      <c r="C36"/>
      <c r="D36" s="115"/>
      <c r="E36" s="115"/>
      <c r="F36"/>
      <c r="G36"/>
      <c r="H36"/>
      <c r="I36"/>
      <c r="J36"/>
      <c r="K36"/>
      <c r="L36"/>
      <c r="M36"/>
      <c r="N36" s="9"/>
      <c r="O36" s="9"/>
      <c r="P36" s="9"/>
      <c r="Q36" s="11"/>
      <c r="R36" s="9"/>
      <c r="S36" s="9"/>
    </row>
  </sheetData>
  <sheetProtection/>
  <mergeCells count="6">
    <mergeCell ref="A1:S1"/>
    <mergeCell ref="A2:S2"/>
    <mergeCell ref="D4:E4"/>
    <mergeCell ref="K4:M4"/>
    <mergeCell ref="N4:P4"/>
    <mergeCell ref="Q4:S4"/>
  </mergeCells>
  <printOptions/>
  <pageMargins left="0.2" right="0.45" top="0.5" bottom="0.25" header="0.3" footer="0.3"/>
  <pageSetup fitToHeight="0" fitToWidth="1" horizontalDpi="600" verticalDpi="600" orientation="landscape" scale="61" r:id="rId1"/>
  <headerFooter>
    <oddFooter>&amp;C- &amp;P -</oddFooter>
  </headerFooter>
  <rowBreaks count="1" manualBreakCount="1">
    <brk id="1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SRS</dc:creator>
  <cp:keywords/>
  <dc:description/>
  <cp:lastModifiedBy>SRS</cp:lastModifiedBy>
  <dcterms:created xsi:type="dcterms:W3CDTF">2009-07-20T21:39:45Z</dcterms:created>
  <dcterms:modified xsi:type="dcterms:W3CDTF">2009-07-20T21:41:10Z</dcterms:modified>
  <cp:category/>
  <cp:version/>
  <cp:contentType/>
  <cp:contentStatus/>
</cp:coreProperties>
</file>